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280" activeTab="0"/>
  </bookViews>
  <sheets>
    <sheet name="govt2x" sheetId="1" r:id="rId1"/>
  </sheets>
  <definedNames>
    <definedName name="_Regression_Int" localSheetId="0" hidden="1">1</definedName>
    <definedName name="ALL">'govt2x'!$A$1:$E$40</definedName>
    <definedName name="_xlnm.Print_Area" localSheetId="0">'govt2x'!$A$1:$F$43</definedName>
    <definedName name="Print_Area_MI" localSheetId="0">'govt2x'!$A$1:$E$40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<sst xmlns="http://schemas.openxmlformats.org/spreadsheetml/2006/main" count="40" uniqueCount="40">
  <si>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Direct Social Welfare Assistance </t>
  </si>
  <si>
    <t xml:space="preserve"> Other State Grants and Claims </t>
  </si>
  <si>
    <t xml:space="preserve"> Education </t>
  </si>
  <si>
    <t xml:space="preserve"> Public Safety </t>
  </si>
  <si>
    <t xml:space="preserve"> Agriculture and Natural Resources </t>
  </si>
  <si>
    <t>Expenditures</t>
  </si>
  <si>
    <t xml:space="preserve">Salaries and Wages </t>
  </si>
  <si>
    <t xml:space="preserve">Capital Outlay </t>
  </si>
  <si>
    <t>Expenditures by Object</t>
  </si>
  <si>
    <t xml:space="preserve">Expenditures by Function </t>
  </si>
  <si>
    <t xml:space="preserve">Grants, Claims and Shared Revenue </t>
  </si>
  <si>
    <t>Aid for Local Units</t>
  </si>
  <si>
    <t>Kansas State General Fund</t>
  </si>
  <si>
    <t>Comparative Statement of Expenditures</t>
  </si>
  <si>
    <t>Other Operating Expenditures</t>
  </si>
  <si>
    <t xml:space="preserve"> General Government </t>
  </si>
  <si>
    <t>Total Expenditures</t>
  </si>
  <si>
    <t xml:space="preserve"> Transportation</t>
  </si>
  <si>
    <t xml:space="preserve"> Human Services</t>
  </si>
  <si>
    <t>Data may not sum to totals due to rounding.</t>
  </si>
  <si>
    <t xml:space="preserve">School District Employees </t>
  </si>
  <si>
    <t>By Department for Aging &amp; Disability Services</t>
  </si>
  <si>
    <t xml:space="preserve">Retirement Contributions for Local </t>
  </si>
  <si>
    <t xml:space="preserve">Aid to Local School Districts </t>
  </si>
  <si>
    <t xml:space="preserve">Municipal University Operating Grant </t>
  </si>
  <si>
    <t>Community and Technical Colleges</t>
  </si>
  <si>
    <t>Technical Equipment</t>
  </si>
  <si>
    <t>Vocational Education Capital Outlay</t>
  </si>
  <si>
    <t>Local and Regional Libraries</t>
  </si>
  <si>
    <t xml:space="preserve">By Juvenile Justice Authority </t>
  </si>
  <si>
    <t xml:space="preserve">By Department of Corrections </t>
  </si>
  <si>
    <t xml:space="preserve">By Department of Health and Environment </t>
  </si>
  <si>
    <t xml:space="preserve">Other Grants to Local Units </t>
  </si>
  <si>
    <t>Dollars in thousands.</t>
  </si>
  <si>
    <t>-</t>
  </si>
  <si>
    <t>Single dash (-) indicates not applicable.</t>
  </si>
  <si>
    <t>Fiscal Years 2021 and 2022</t>
  </si>
  <si>
    <t>Increase
or Decrease
2021-2022</t>
  </si>
  <si>
    <t>Percent
Change
2021-2022</t>
  </si>
  <si>
    <r>
      <t xml:space="preserve">Source: Kansas Division of the Budget, </t>
    </r>
    <r>
      <rPr>
        <i/>
        <sz val="7"/>
        <rFont val="Arial"/>
        <family val="2"/>
      </rPr>
      <t xml:space="preserve">The Governor's Budget Report, </t>
    </r>
    <r>
      <rPr>
        <sz val="7"/>
        <rFont val="Arial"/>
        <family val="2"/>
      </rPr>
      <t>Volume 1, Fiscal Years 2023 and 2024, 
   https://budget.kansas.gov/budget-report/ (accessed May 5, 2023).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</si>
</sst>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;\(#,##0.0\)\ \ \ \ \ "/>
    <numFmt numFmtId="166" formatCode="#,##0_);\(#,##0\)\ \ \ \ "/>
    <numFmt numFmtId="167" formatCode="#,##0_);\(#,##0\)\ \ "/>
    <numFmt numFmtId="168" formatCode="0.00_);\(0.00\)"/>
    <numFmt numFmtId="169" formatCode="0.0_);\(0.0\)"/>
    <numFmt numFmtId="170" formatCode="&quot;$&quot;#,##0"/>
    <numFmt numFmtId="171" formatCode="0.0"/>
    <numFmt numFmtId="172" formatCode="0.000"/>
    <numFmt numFmtId="173" formatCode="#,##0.000"/>
    <numFmt numFmtId="174" formatCode="_(* #,##0.0_);_(* \(#,##0.0\);_(* &quot;-&quot;??_);_(@_)"/>
    <numFmt numFmtId="175" formatCode="_(* #,##0_);_(* \(#,##0\);_(* &quot;-&quot;??_);_(@_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 applyProtection="1">
      <alignment horizontal="right" vertical="center" indent="1"/>
      <protection/>
    </xf>
    <xf numFmtId="170" fontId="8" fillId="0" borderId="0" xfId="0" applyNumberFormat="1" applyFont="1" applyAlignment="1" applyProtection="1">
      <alignment horizontal="right" vertical="center" indent="1"/>
      <protection/>
    </xf>
    <xf numFmtId="3" fontId="7" fillId="0" borderId="0" xfId="0" applyNumberFormat="1" applyFont="1" applyAlignment="1" applyProtection="1">
      <alignment horizontal="right" vertical="center" indent="1"/>
      <protection/>
    </xf>
    <xf numFmtId="3" fontId="9" fillId="0" borderId="0" xfId="0" applyNumberFormat="1" applyFont="1" applyAlignment="1">
      <alignment horizontal="right" indent="1"/>
    </xf>
    <xf numFmtId="171" fontId="7" fillId="0" borderId="0" xfId="0" applyNumberFormat="1" applyFont="1" applyAlignment="1" applyProtection="1">
      <alignment horizontal="right" vertical="center" indent="1"/>
      <protection/>
    </xf>
    <xf numFmtId="171" fontId="8" fillId="0" borderId="0" xfId="0" applyNumberFormat="1" applyFont="1" applyAlignment="1" applyProtection="1">
      <alignment horizontal="right" vertical="center" indent="1"/>
      <protection/>
    </xf>
    <xf numFmtId="171" fontId="9" fillId="0" borderId="0" xfId="0" applyNumberFormat="1" applyFont="1" applyAlignment="1">
      <alignment horizontal="right" indent="1"/>
    </xf>
    <xf numFmtId="171" fontId="7" fillId="0" borderId="0" xfId="0" applyNumberFormat="1" applyFont="1" applyAlignment="1" applyProtection="1">
      <alignment horizontal="righ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 applyProtection="1">
      <alignment horizontal="left" vertical="center" indent="2"/>
      <protection/>
    </xf>
    <xf numFmtId="170" fontId="8" fillId="0" borderId="0" xfId="0" applyNumberFormat="1" applyFont="1" applyAlignment="1">
      <alignment horizontal="right" vertical="center" inden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170" fontId="7" fillId="0" borderId="0" xfId="0" applyNumberFormat="1" applyFont="1" applyAlignment="1">
      <alignment horizontal="right" vertical="center" indent="1"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indent="3"/>
      <protection/>
    </xf>
    <xf numFmtId="0" fontId="7" fillId="33" borderId="0" xfId="0" applyFont="1" applyFill="1" applyAlignment="1" applyProtection="1">
      <alignment horizontal="left" vertical="center" indent="1"/>
      <protection/>
    </xf>
    <xf numFmtId="3" fontId="7" fillId="33" borderId="0" xfId="0" applyNumberFormat="1" applyFont="1" applyFill="1" applyAlignment="1">
      <alignment horizontal="right" vertical="center" indent="1"/>
    </xf>
    <xf numFmtId="3" fontId="7" fillId="33" borderId="0" xfId="0" applyNumberFormat="1" applyFont="1" applyFill="1" applyAlignment="1" applyProtection="1">
      <alignment horizontal="right" vertical="center" indent="1"/>
      <protection/>
    </xf>
    <xf numFmtId="171" fontId="7" fillId="33" borderId="0" xfId="0" applyNumberFormat="1" applyFont="1" applyFill="1" applyAlignment="1" applyProtection="1">
      <alignment horizontal="right" vertical="center" indent="1"/>
      <protection/>
    </xf>
    <xf numFmtId="0" fontId="0" fillId="33" borderId="0" xfId="0" applyFill="1" applyAlignment="1">
      <alignment/>
    </xf>
    <xf numFmtId="49" fontId="7" fillId="0" borderId="0" xfId="0" applyNumberFormat="1" applyFont="1" applyAlignment="1" applyProtection="1">
      <alignment horizontal="left" vertical="center" indent="4"/>
      <protection/>
    </xf>
    <xf numFmtId="0" fontId="9" fillId="33" borderId="0" xfId="0" applyFont="1" applyFill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33" borderId="0" xfId="0" applyNumberFormat="1" applyFont="1" applyFill="1" applyAlignment="1">
      <alignment/>
    </xf>
    <xf numFmtId="3" fontId="9" fillId="0" borderId="0" xfId="0" applyNumberFormat="1" applyFont="1" applyAlignment="1">
      <alignment vertical="center"/>
    </xf>
    <xf numFmtId="175" fontId="7" fillId="0" borderId="0" xfId="42" applyNumberFormat="1" applyFont="1" applyAlignment="1">
      <alignment/>
    </xf>
    <xf numFmtId="175" fontId="7" fillId="0" borderId="0" xfId="42" applyNumberFormat="1" applyFont="1" applyAlignment="1">
      <alignment/>
    </xf>
    <xf numFmtId="175" fontId="7" fillId="33" borderId="0" xfId="42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175" fontId="7" fillId="0" borderId="0" xfId="42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171" fontId="7" fillId="0" borderId="0" xfId="0" applyNumberFormat="1" applyFont="1" applyAlignment="1" applyProtection="1" quotePrefix="1">
      <alignment horizontal="right" vertical="center" indent="1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center" wrapText="1"/>
      <protection/>
    </xf>
    <xf numFmtId="49" fontId="8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558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6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558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38100</xdr:rowOff>
    </xdr:from>
    <xdr:to>
      <xdr:col>6</xdr:col>
      <xdr:colOff>0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0" y="5476875"/>
          <a:ext cx="558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3"/>
  <sheetViews>
    <sheetView showGridLines="0" tabSelected="1" zoomScalePageLayoutView="0" workbookViewId="0" topLeftCell="A1">
      <selection activeCell="A5" sqref="A5"/>
    </sheetView>
  </sheetViews>
  <sheetFormatPr defaultColWidth="9.88671875" defaultRowHeight="15.75"/>
  <cols>
    <col min="1" max="1" width="30.6640625" style="0" customWidth="1"/>
    <col min="2" max="4" width="8.88671875" style="0" customWidth="1"/>
    <col min="5" max="5" width="6.88671875" style="0" customWidth="1"/>
    <col min="6" max="6" width="0.88671875" style="0" customWidth="1"/>
    <col min="7" max="7" width="9.88671875" style="44" customWidth="1"/>
    <col min="8" max="8" width="9.88671875" style="3" bestFit="1" customWidth="1"/>
    <col min="9" max="9" width="9.88671875" style="3" customWidth="1"/>
    <col min="10" max="12" width="9.88671875" style="40" customWidth="1"/>
  </cols>
  <sheetData>
    <row r="1" spans="1:12" s="23" customFormat="1" ht="12" customHeight="1">
      <c r="A1" s="52" t="s">
        <v>12</v>
      </c>
      <c r="B1" s="52"/>
      <c r="C1" s="52"/>
      <c r="D1" s="52"/>
      <c r="E1" s="52"/>
      <c r="F1" s="52"/>
      <c r="G1" s="43"/>
      <c r="H1" s="37"/>
      <c r="I1" s="37"/>
      <c r="J1" s="39"/>
      <c r="K1" s="39"/>
      <c r="L1" s="39"/>
    </row>
    <row r="2" spans="1:12" s="23" customFormat="1" ht="12" customHeight="1">
      <c r="A2" s="52" t="s">
        <v>13</v>
      </c>
      <c r="B2" s="52"/>
      <c r="C2" s="52"/>
      <c r="D2" s="52"/>
      <c r="E2" s="52"/>
      <c r="F2" s="52"/>
      <c r="G2" s="43"/>
      <c r="H2" s="37"/>
      <c r="I2" s="37"/>
      <c r="J2" s="39"/>
      <c r="K2" s="39"/>
      <c r="L2" s="39"/>
    </row>
    <row r="3" spans="1:12" s="23" customFormat="1" ht="12" customHeight="1">
      <c r="A3" s="52" t="s">
        <v>36</v>
      </c>
      <c r="B3" s="52"/>
      <c r="C3" s="52"/>
      <c r="D3" s="52"/>
      <c r="E3" s="52"/>
      <c r="F3" s="52"/>
      <c r="G3" s="43"/>
      <c r="H3" s="37"/>
      <c r="I3" s="37"/>
      <c r="J3" s="39"/>
      <c r="K3" s="39"/>
      <c r="L3" s="39"/>
    </row>
    <row r="4" spans="1:5" ht="3.75" customHeight="1">
      <c r="A4" s="1"/>
      <c r="B4" s="1"/>
      <c r="C4" s="1"/>
      <c r="D4" s="1"/>
      <c r="E4" s="1"/>
    </row>
    <row r="5" spans="1:12" s="23" customFormat="1" ht="36" customHeight="1">
      <c r="A5" s="6" t="s">
        <v>5</v>
      </c>
      <c r="B5" s="27">
        <v>2021</v>
      </c>
      <c r="C5" s="27">
        <v>2022</v>
      </c>
      <c r="D5" s="26" t="s">
        <v>37</v>
      </c>
      <c r="E5" s="55" t="s">
        <v>38</v>
      </c>
      <c r="F5" s="56"/>
      <c r="G5" s="43"/>
      <c r="H5" s="37"/>
      <c r="I5" s="37"/>
      <c r="J5" s="39"/>
      <c r="K5" s="39"/>
      <c r="L5" s="39"/>
    </row>
    <row r="6" spans="1:5" ht="3.75" customHeight="1">
      <c r="A6" s="1"/>
      <c r="B6" s="1"/>
      <c r="C6" s="1"/>
      <c r="D6" s="1"/>
      <c r="E6" s="1"/>
    </row>
    <row r="7" spans="1:5" ht="11.25" customHeight="1">
      <c r="A7" s="7" t="s">
        <v>8</v>
      </c>
      <c r="B7" s="22"/>
      <c r="C7" s="22"/>
      <c r="D7" s="22"/>
      <c r="E7" s="15"/>
    </row>
    <row r="8" spans="1:8" ht="11.25" customHeight="1">
      <c r="A8" s="18" t="s">
        <v>6</v>
      </c>
      <c r="B8" s="25">
        <v>1133364.419</v>
      </c>
      <c r="C8" s="25">
        <v>1192072.038</v>
      </c>
      <c r="D8" s="25">
        <f>SUM(C8-B8)</f>
        <v>58707.61899999995</v>
      </c>
      <c r="E8" s="14">
        <f>SUM(C8-B8)/B8*100</f>
        <v>5.1799419512216</v>
      </c>
      <c r="H8" s="40"/>
    </row>
    <row r="9" spans="1:5" ht="11.25" customHeight="1">
      <c r="A9" s="18" t="s">
        <v>14</v>
      </c>
      <c r="B9" s="9">
        <v>482318.346</v>
      </c>
      <c r="C9" s="9">
        <v>574389.364</v>
      </c>
      <c r="D9" s="12">
        <f>SUM(C9-B9)</f>
        <v>92071.01799999992</v>
      </c>
      <c r="E9" s="14">
        <f>SUM(C9-B9)/B9*100</f>
        <v>19.08926309014999</v>
      </c>
    </row>
    <row r="10" spans="1:12" s="33" customFormat="1" ht="11.25" customHeight="1">
      <c r="A10" s="29" t="s">
        <v>7</v>
      </c>
      <c r="B10" s="30">
        <v>74844.229</v>
      </c>
      <c r="C10" s="30">
        <v>535738.868</v>
      </c>
      <c r="D10" s="31">
        <f>SUM(C10-B10)</f>
        <v>460894.639</v>
      </c>
      <c r="E10" s="32">
        <f>SUM(C10-B10)/B10*100</f>
        <v>615.8051798489366</v>
      </c>
      <c r="G10" s="45"/>
      <c r="H10" s="35"/>
      <c r="I10" s="35"/>
      <c r="K10" s="41"/>
      <c r="L10" s="41"/>
    </row>
    <row r="11" spans="1:5" ht="4.5" customHeight="1">
      <c r="A11" s="4"/>
      <c r="B11" s="9"/>
      <c r="C11" s="9"/>
      <c r="D11" s="12"/>
      <c r="E11" s="14"/>
    </row>
    <row r="12" spans="1:5" ht="11.25" customHeight="1">
      <c r="A12" s="19" t="s">
        <v>10</v>
      </c>
      <c r="B12" s="9">
        <f>SUM(B13,B27,B28)</f>
        <v>5577293.824</v>
      </c>
      <c r="C12" s="9">
        <f>SUM(C13,C27,C28)</f>
        <v>5893716.099</v>
      </c>
      <c r="D12" s="10">
        <f>SUM(C12-B12)</f>
        <v>316422.2750000004</v>
      </c>
      <c r="E12" s="14">
        <f>SUM(C12-B12)/B12*100</f>
        <v>5.673401563288346</v>
      </c>
    </row>
    <row r="13" spans="1:5" ht="11.25" customHeight="1">
      <c r="A13" s="21" t="s">
        <v>11</v>
      </c>
      <c r="B13" s="9">
        <f>SUM(B14:B26)</f>
        <v>4153689.0640000002</v>
      </c>
      <c r="C13" s="9">
        <f>SUM(C14:C26)</f>
        <v>4357682.8270000005</v>
      </c>
      <c r="D13" s="10">
        <f>SUM(C13-B13)</f>
        <v>203993.76300000027</v>
      </c>
      <c r="E13" s="17">
        <f>SUM(C13-B13)/B13*100</f>
        <v>4.91114669049287</v>
      </c>
    </row>
    <row r="14" spans="1:7" ht="11.25" customHeight="1">
      <c r="A14" s="28" t="s">
        <v>21</v>
      </c>
      <c r="B14" s="9">
        <v>3686.779</v>
      </c>
      <c r="C14" s="9">
        <v>3165.988</v>
      </c>
      <c r="D14" s="12">
        <f>SUM(C14-B14)</f>
        <v>-520.7910000000002</v>
      </c>
      <c r="E14" s="14">
        <f>SUM(C14-B14)/B14*100</f>
        <v>-14.125907736807664</v>
      </c>
      <c r="G14" s="46"/>
    </row>
    <row r="15" spans="1:5" ht="11.25" customHeight="1">
      <c r="A15" s="28" t="s">
        <v>22</v>
      </c>
      <c r="B15" s="9"/>
      <c r="C15" s="9"/>
      <c r="D15" s="12"/>
      <c r="E15" s="14"/>
    </row>
    <row r="16" spans="1:5" ht="11.25" customHeight="1">
      <c r="A16" s="34" t="s">
        <v>20</v>
      </c>
      <c r="B16" s="9">
        <f>6400+19400+32124.101+485620.476</f>
        <v>543544.577</v>
      </c>
      <c r="C16" s="9">
        <f>6400+19400+32869.529+519652.694</f>
        <v>578322.223</v>
      </c>
      <c r="D16" s="12">
        <f aca="true" t="shared" si="0" ref="D16:D28">SUM(C16-B16)</f>
        <v>34777.64599999995</v>
      </c>
      <c r="E16" s="14">
        <f aca="true" t="shared" si="1" ref="E16:E28">SUM(C16-B16)/B16*100</f>
        <v>6.398306131936617</v>
      </c>
    </row>
    <row r="17" spans="1:7" ht="11.25" customHeight="1">
      <c r="A17" s="28" t="s">
        <v>23</v>
      </c>
      <c r="B17" s="9">
        <f>3913025.497-B16</f>
        <v>3369480.92</v>
      </c>
      <c r="C17" s="9">
        <f>4101347.031-C16</f>
        <v>3523024.808</v>
      </c>
      <c r="D17" s="12">
        <f t="shared" si="0"/>
        <v>153543.88800000027</v>
      </c>
      <c r="E17" s="14">
        <f t="shared" si="1"/>
        <v>4.556900354847544</v>
      </c>
      <c r="G17" s="47"/>
    </row>
    <row r="18" spans="1:7" ht="11.25" customHeight="1">
      <c r="A18" s="28" t="s">
        <v>24</v>
      </c>
      <c r="B18" s="9">
        <v>12445.987</v>
      </c>
      <c r="C18" s="9">
        <v>13110.987</v>
      </c>
      <c r="D18" s="12">
        <f t="shared" si="0"/>
        <v>665</v>
      </c>
      <c r="E18" s="14">
        <f t="shared" si="1"/>
        <v>5.34308769565644</v>
      </c>
      <c r="G18" s="47"/>
    </row>
    <row r="19" spans="1:7" ht="11.25" customHeight="1">
      <c r="A19" s="28" t="s">
        <v>25</v>
      </c>
      <c r="B19" s="9">
        <f>30117.311+79989.649+60967.448</f>
        <v>171074.408</v>
      </c>
      <c r="C19" s="9">
        <f>38487.034+5000+4335+79995.039+943+60967.448</f>
        <v>189727.521</v>
      </c>
      <c r="D19" s="12">
        <f>SUM(C19-B19)</f>
        <v>18653.113000000012</v>
      </c>
      <c r="E19" s="14">
        <f>SUM(C19-B19)/B19*100</f>
        <v>10.903508723525738</v>
      </c>
      <c r="G19" s="47"/>
    </row>
    <row r="20" spans="1:7" ht="11.25" customHeight="1">
      <c r="A20" s="28" t="s">
        <v>26</v>
      </c>
      <c r="B20" s="9">
        <v>398.475</v>
      </c>
      <c r="C20" s="9">
        <v>398.475</v>
      </c>
      <c r="D20" s="12">
        <f t="shared" si="0"/>
        <v>0</v>
      </c>
      <c r="E20" s="14">
        <f t="shared" si="1"/>
        <v>0</v>
      </c>
      <c r="G20" s="47"/>
    </row>
    <row r="21" spans="1:5" ht="11.25" customHeight="1">
      <c r="A21" s="28" t="s">
        <v>27</v>
      </c>
      <c r="B21" s="9">
        <v>71.585</v>
      </c>
      <c r="C21" s="9">
        <v>71.585</v>
      </c>
      <c r="D21" s="12">
        <f t="shared" si="0"/>
        <v>0</v>
      </c>
      <c r="E21" s="14">
        <f t="shared" si="1"/>
        <v>0</v>
      </c>
    </row>
    <row r="22" spans="1:7" ht="11.25" customHeight="1">
      <c r="A22" s="28" t="s">
        <v>28</v>
      </c>
      <c r="B22" s="9">
        <v>1307.385</v>
      </c>
      <c r="C22" s="9">
        <v>1324.086</v>
      </c>
      <c r="D22" s="12">
        <f>SUM(C22-B22)</f>
        <v>16.701000000000022</v>
      </c>
      <c r="E22" s="14">
        <f>SUM(C22-B22)/B22*100</f>
        <v>1.2774354914581414</v>
      </c>
      <c r="G22" s="47"/>
    </row>
    <row r="23" spans="1:7" ht="11.25" customHeight="1">
      <c r="A23" s="28" t="s">
        <v>29</v>
      </c>
      <c r="B23" s="9">
        <f>5763.314+17065.897</f>
        <v>22829.211000000003</v>
      </c>
      <c r="C23" s="9">
        <f>5325.343+8810.536+364.003</f>
        <v>14499.882000000001</v>
      </c>
      <c r="D23" s="12">
        <f t="shared" si="0"/>
        <v>-8329.329000000002</v>
      </c>
      <c r="E23" s="14">
        <f t="shared" si="1"/>
        <v>-36.485400218167854</v>
      </c>
      <c r="G23" s="47"/>
    </row>
    <row r="24" spans="1:7" ht="11.25" customHeight="1">
      <c r="A24" s="28" t="s">
        <v>30</v>
      </c>
      <c r="B24" s="9">
        <v>19530.35</v>
      </c>
      <c r="C24" s="9">
        <v>21574.948</v>
      </c>
      <c r="D24" s="12">
        <f t="shared" si="0"/>
        <v>2044.5980000000018</v>
      </c>
      <c r="E24" s="14">
        <f t="shared" si="1"/>
        <v>10.46882416341746</v>
      </c>
      <c r="G24" s="47"/>
    </row>
    <row r="25" spans="1:7" ht="11.25" customHeight="1">
      <c r="A25" s="28" t="s">
        <v>31</v>
      </c>
      <c r="B25" s="9">
        <v>6414.16</v>
      </c>
      <c r="C25" s="9">
        <v>8250.98</v>
      </c>
      <c r="D25" s="12">
        <f t="shared" si="0"/>
        <v>1836.8199999999997</v>
      </c>
      <c r="E25" s="14">
        <f t="shared" si="1"/>
        <v>28.636953240954384</v>
      </c>
      <c r="G25" s="47"/>
    </row>
    <row r="26" spans="1:5" ht="11.25" customHeight="1">
      <c r="A26" s="28" t="s">
        <v>32</v>
      </c>
      <c r="B26" s="9">
        <f>36.854+1420.092+793.829+654.452</f>
        <v>2905.227</v>
      </c>
      <c r="C26" s="9">
        <f>36.854+1415.143+702.23+2057.117</f>
        <v>4211.344</v>
      </c>
      <c r="D26" s="12">
        <f t="shared" si="0"/>
        <v>1306.1170000000002</v>
      </c>
      <c r="E26" s="14">
        <f t="shared" si="1"/>
        <v>44.957485249861726</v>
      </c>
    </row>
    <row r="27" spans="1:5" ht="11.25" customHeight="1">
      <c r="A27" s="20" t="s">
        <v>0</v>
      </c>
      <c r="B27" s="9">
        <v>1366884.233</v>
      </c>
      <c r="C27" s="9">
        <v>1460198.306</v>
      </c>
      <c r="D27" s="12">
        <f t="shared" si="0"/>
        <v>93314.07300000009</v>
      </c>
      <c r="E27" s="14">
        <f t="shared" si="1"/>
        <v>6.826772212830118</v>
      </c>
    </row>
    <row r="28" spans="1:8" ht="11.25" customHeight="1">
      <c r="A28" s="20" t="s">
        <v>1</v>
      </c>
      <c r="B28" s="9">
        <f>1423604.76-B27</f>
        <v>56720.527</v>
      </c>
      <c r="C28" s="9">
        <f>1536033.272-C27</f>
        <v>75834.96600000001</v>
      </c>
      <c r="D28" s="12">
        <f t="shared" si="0"/>
        <v>19114.439000000013</v>
      </c>
      <c r="E28" s="14">
        <f t="shared" si="1"/>
        <v>33.69933251854309</v>
      </c>
      <c r="H28" s="40"/>
    </row>
    <row r="29" spans="1:5" ht="6.75" customHeight="1">
      <c r="A29" s="5"/>
      <c r="B29" s="9"/>
      <c r="C29" s="9"/>
      <c r="D29" s="12"/>
      <c r="E29" s="14"/>
    </row>
    <row r="30" spans="1:8" ht="11.25" customHeight="1">
      <c r="A30" s="8" t="s">
        <v>16</v>
      </c>
      <c r="B30" s="11">
        <f>SUM(B8:B12)</f>
        <v>7267820.818</v>
      </c>
      <c r="C30" s="11">
        <f>SUM(C8:C12)</f>
        <v>8195916.369</v>
      </c>
      <c r="D30" s="11">
        <f>SUM(C30-B30)</f>
        <v>928095.551</v>
      </c>
      <c r="E30" s="15">
        <f>SUM(C30-B30)/B30*100</f>
        <v>12.76992889947717</v>
      </c>
      <c r="H30" s="36"/>
    </row>
    <row r="31" spans="1:5" ht="11.25" customHeight="1">
      <c r="A31" s="3"/>
      <c r="B31" s="9"/>
      <c r="C31" s="9"/>
      <c r="D31" s="13"/>
      <c r="E31" s="16"/>
    </row>
    <row r="32" spans="1:5" ht="11.25" customHeight="1">
      <c r="A32" s="8" t="s">
        <v>9</v>
      </c>
      <c r="B32" s="11">
        <f>SUM(B33:B38)</f>
        <v>1615682.765</v>
      </c>
      <c r="C32" s="11">
        <f>SUM(C33:C38)</f>
        <v>1766461.402</v>
      </c>
      <c r="D32" s="11">
        <f aca="true" t="shared" si="2" ref="D32:D38">SUM(C32-B32)</f>
        <v>150778.6370000001</v>
      </c>
      <c r="E32" s="15">
        <f aca="true" t="shared" si="3" ref="E32:E37">SUM(C32-B32)/B32*100</f>
        <v>9.332193192021833</v>
      </c>
    </row>
    <row r="33" spans="1:5" ht="11.25" customHeight="1">
      <c r="A33" s="18" t="s">
        <v>15</v>
      </c>
      <c r="B33" s="9">
        <v>280381.293</v>
      </c>
      <c r="C33" s="9">
        <v>309312.645</v>
      </c>
      <c r="D33" s="9">
        <f t="shared" si="2"/>
        <v>28931.352000000014</v>
      </c>
      <c r="E33" s="14">
        <f t="shared" si="3"/>
        <v>10.3185742851967</v>
      </c>
    </row>
    <row r="34" spans="1:5" ht="11.25" customHeight="1">
      <c r="A34" s="18" t="s">
        <v>18</v>
      </c>
      <c r="B34" s="9">
        <v>301155.653</v>
      </c>
      <c r="C34" s="9">
        <v>373966.416</v>
      </c>
      <c r="D34" s="12">
        <f t="shared" si="2"/>
        <v>72810.76300000004</v>
      </c>
      <c r="E34" s="14">
        <f t="shared" si="3"/>
        <v>24.177119796585732</v>
      </c>
    </row>
    <row r="35" spans="1:5" ht="11.25" customHeight="1">
      <c r="A35" s="18" t="s">
        <v>2</v>
      </c>
      <c r="B35" s="9">
        <v>641884.707</v>
      </c>
      <c r="C35" s="9">
        <v>666765.219</v>
      </c>
      <c r="D35" s="12">
        <f t="shared" si="2"/>
        <v>24880.511999999988</v>
      </c>
      <c r="E35" s="14">
        <f t="shared" si="3"/>
        <v>3.8761652565746494</v>
      </c>
    </row>
    <row r="36" spans="1:5" ht="11.25" customHeight="1">
      <c r="A36" s="18" t="s">
        <v>3</v>
      </c>
      <c r="B36" s="9">
        <v>376377.11</v>
      </c>
      <c r="C36" s="9">
        <v>400561.393</v>
      </c>
      <c r="D36" s="12">
        <f t="shared" si="2"/>
        <v>24184.282999999996</v>
      </c>
      <c r="E36" s="14">
        <f t="shared" si="3"/>
        <v>6.425545644898542</v>
      </c>
    </row>
    <row r="37" spans="1:5" ht="11.25" customHeight="1">
      <c r="A37" s="18" t="s">
        <v>4</v>
      </c>
      <c r="B37" s="9">
        <v>15884.002</v>
      </c>
      <c r="C37" s="9">
        <v>15855.729</v>
      </c>
      <c r="D37" s="12">
        <f>SUM(C37-B37)</f>
        <v>-28.273000000001048</v>
      </c>
      <c r="E37" s="14">
        <f t="shared" si="3"/>
        <v>-0.1779967038533554</v>
      </c>
    </row>
    <row r="38" spans="1:5" ht="11.25" customHeight="1">
      <c r="A38" s="18" t="s">
        <v>17</v>
      </c>
      <c r="B38" s="9">
        <v>0</v>
      </c>
      <c r="C38" s="9">
        <v>0</v>
      </c>
      <c r="D38" s="12">
        <f t="shared" si="2"/>
        <v>0</v>
      </c>
      <c r="E38" s="51" t="s">
        <v>34</v>
      </c>
    </row>
    <row r="39" spans="1:5" ht="4.5" customHeight="1">
      <c r="A39" s="2"/>
      <c r="B39" s="2"/>
      <c r="C39" s="2"/>
      <c r="D39" s="2"/>
      <c r="E39" s="14"/>
    </row>
    <row r="40" spans="1:12" s="24" customFormat="1" ht="21.75" customHeight="1">
      <c r="A40" s="57" t="s">
        <v>39</v>
      </c>
      <c r="B40" s="58"/>
      <c r="C40" s="58"/>
      <c r="D40" s="58"/>
      <c r="E40" s="58"/>
      <c r="F40" s="58"/>
      <c r="G40" s="48"/>
      <c r="H40" s="38"/>
      <c r="I40" s="38"/>
      <c r="J40" s="42"/>
      <c r="K40" s="42"/>
      <c r="L40" s="42"/>
    </row>
    <row r="41" spans="1:12" s="24" customFormat="1" ht="10.5" customHeight="1">
      <c r="A41" s="50" t="s">
        <v>33</v>
      </c>
      <c r="B41" s="49"/>
      <c r="C41" s="49"/>
      <c r="D41" s="49"/>
      <c r="E41" s="49"/>
      <c r="F41" s="49"/>
      <c r="G41" s="48"/>
      <c r="H41" s="38"/>
      <c r="I41" s="38"/>
      <c r="J41" s="42"/>
      <c r="K41" s="42"/>
      <c r="L41" s="42"/>
    </row>
    <row r="42" spans="1:5" ht="10.5" customHeight="1">
      <c r="A42" s="53" t="s">
        <v>19</v>
      </c>
      <c r="B42" s="54"/>
      <c r="C42" s="54"/>
      <c r="D42" s="54"/>
      <c r="E42" s="54"/>
    </row>
    <row r="43" spans="1:5" ht="10.5" customHeight="1">
      <c r="A43" s="53" t="s">
        <v>35</v>
      </c>
      <c r="B43" s="54"/>
      <c r="C43" s="54"/>
      <c r="D43" s="54"/>
      <c r="E43" s="54"/>
    </row>
  </sheetData>
  <sheetProtection/>
  <mergeCells count="7">
    <mergeCell ref="A1:F1"/>
    <mergeCell ref="A2:F2"/>
    <mergeCell ref="A3:F3"/>
    <mergeCell ref="A43:E43"/>
    <mergeCell ref="A42:E42"/>
    <mergeCell ref="E5:F5"/>
    <mergeCell ref="A40:F40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Wedel, Xanthippe</cp:lastModifiedBy>
  <cp:lastPrinted>2021-07-15T17:42:32Z</cp:lastPrinted>
  <dcterms:created xsi:type="dcterms:W3CDTF">1997-02-05T21:35:59Z</dcterms:created>
  <dcterms:modified xsi:type="dcterms:W3CDTF">2023-05-05T19:19:26Z</dcterms:modified>
  <cp:category/>
  <cp:version/>
  <cp:contentType/>
  <cp:contentStatus/>
</cp:coreProperties>
</file>